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<sst xmlns="http://schemas.openxmlformats.org/spreadsheetml/2006/main" count="89" uniqueCount="48">
  <si>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</si>
  <si>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</si>
  <si>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</si>
  <si>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</si>
  <si>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</si>
  <si>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</si>
  <si>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</si>
  <si>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</si>
  <si>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</si>
  <si>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</si>
  <si>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1.Витрати з прибирання прибудинкової території</t>
  </si>
  <si>
    <t>1.2. Нарахування на ЗП ЄСВ 22%</t>
  </si>
  <si>
    <t>1.3. Матеріали</t>
  </si>
  <si>
    <t>1.4. Накладні витрати</t>
  </si>
  <si>
    <t>м2 =</t>
  </si>
  <si>
    <t>грн</t>
  </si>
  <si>
    <t>1.1. Заробітная плата робіт. З ком. Прибирання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</si>
  <si>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</si>
  <si>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</si>
  <si>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</si>
  <si>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</si>
  <si>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</si>
  <si>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</si>
  <si>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</si>
  <si>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Всього:</t>
  </si>
  <si>
    <t>ПДВ</t>
  </si>
  <si>
    <t>Разом з ПДВ</t>
  </si>
  <si>
    <t>м2=</t>
  </si>
  <si>
    <t xml:space="preserve"> (поточний ремонт)</t>
  </si>
  <si>
    <t>та поточний ремонт мереж електропостачання і електрообладнання</t>
  </si>
  <si>
    <t>4.1. Заробітная плата</t>
  </si>
  <si>
    <t>4.2. Нарахування на ЗП ЄСВ 22%</t>
  </si>
  <si>
    <t>4.3. Матеріали</t>
  </si>
  <si>
    <t>4.4. Накладні витрати</t>
  </si>
  <si>
    <t>грн/</t>
  </si>
  <si>
    <t>Розрахунок тарифів по вул. Челюскіна1,4,5,6</t>
  </si>
  <si>
    <t>Героїв Чорнобильців 6,8,12,14</t>
  </si>
  <si>
    <t xml:space="preserve">2.Витрати з техничного обслуговування внутрішньобудинкових систем </t>
  </si>
  <si>
    <t xml:space="preserve">  холодного водопостачання, водовідведення.</t>
  </si>
  <si>
    <t>2.1. Заробітная плата</t>
  </si>
  <si>
    <t>3.Витрати по обслуговуванню димовентиляційних каналів</t>
  </si>
  <si>
    <t>4.Витрати робіт з підготовки житлового фонду до роботи в осінньо-зимовий період</t>
  </si>
  <si>
    <t xml:space="preserve">5.Витрати з освітлення місць загального користування, технічне обслуговування </t>
  </si>
  <si>
    <t>5.2. Заробітная плата</t>
  </si>
  <si>
    <t>5.3. Нарахування на ЗП ЄСВ 22%</t>
  </si>
  <si>
    <t>5.4. Матеріали</t>
  </si>
  <si>
    <t>5.5. Накладні витрати</t>
  </si>
  <si>
    <t>5.1. Вартість електроенергії, послуга з розподілу електроенергії(988кВт)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</si>
</sst>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 horizontal="right"/>
    </xf>
    <xf numFmtId="2" fontId="0" fillId="33" borderId="0" xfId="0" applyNumberFormat="1" applyFill="1" applyAlignment="1">
      <alignment/>
    </xf>
    <xf numFmtId="2" fontId="0" fillId="34" borderId="0" xfId="0" applyNumberFormat="1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2"/>
  <sheetViews>
    <sheetView tabSelected="1" zoomScalePageLayoutView="0" workbookViewId="0" topLeftCell="B35">
      <selection activeCell="I62" sqref="I62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18.00390625" style="0" customWidth="1"/>
    <col min="9" max="9" width="10.625" style="0" customWidth="1"/>
    <col min="10" max="10" width="10.875" style="0" customWidth="1"/>
  </cols>
  <sheetData>
    <row r="1" ht="12.75">
      <c r="B1">
        <v>4173</v>
      </c>
    </row>
    <row r="2" ht="20.25">
      <c r="B2" s="4" t="s">
        <v>35</v>
      </c>
    </row>
    <row r="3" ht="20.25">
      <c r="B3" s="4" t="s">
        <v>36</v>
      </c>
    </row>
    <row r="4" spans="2:10" ht="12.75">
      <c r="B4" t="s">
        <v>1</v>
      </c>
      <c r="D4">
        <v>6505.26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E5" t="s">
        <v>8</v>
      </c>
      <c r="F5" t="s">
        <v>4</v>
      </c>
      <c r="I5">
        <v>2364.96</v>
      </c>
      <c r="J5" t="s">
        <v>8</v>
      </c>
    </row>
    <row r="6" spans="2:10" ht="12.75">
      <c r="B6" t="s">
        <v>2</v>
      </c>
      <c r="E6" t="s">
        <v>8</v>
      </c>
      <c r="F6" t="s">
        <v>5</v>
      </c>
      <c r="I6" s="3">
        <v>1156.8</v>
      </c>
      <c r="J6" t="s">
        <v>8</v>
      </c>
    </row>
    <row r="7" spans="6:10" ht="12.75">
      <c r="F7" t="s">
        <v>6</v>
      </c>
      <c r="J7" t="s">
        <v>9</v>
      </c>
    </row>
    <row r="8" spans="6:10" ht="12.75">
      <c r="F8" t="s">
        <v>7</v>
      </c>
      <c r="I8">
        <v>1.2</v>
      </c>
      <c r="J8" t="s">
        <v>9</v>
      </c>
    </row>
    <row r="10" ht="12.75">
      <c r="B10" t="s">
        <v>10</v>
      </c>
    </row>
    <row r="11" spans="2:10" ht="12.75">
      <c r="B11" t="s">
        <v>16</v>
      </c>
      <c r="I11" s="1">
        <f>B1*I8</f>
        <v>5007.599999999999</v>
      </c>
      <c r="J11" s="1" t="s">
        <v>15</v>
      </c>
    </row>
    <row r="12" spans="2:10" ht="12.75">
      <c r="B12" t="s">
        <v>11</v>
      </c>
      <c r="I12" s="1">
        <f>I11*22%</f>
        <v>1101.6719999999998</v>
      </c>
      <c r="J12" s="1" t="s">
        <v>15</v>
      </c>
    </row>
    <row r="13" spans="2:10" ht="12.75">
      <c r="B13" t="s">
        <v>12</v>
      </c>
      <c r="I13" s="1">
        <v>176.05</v>
      </c>
      <c r="J13" s="1" t="s">
        <v>15</v>
      </c>
    </row>
    <row r="14" spans="2:10" ht="12.75">
      <c r="B14" t="s">
        <v>13</v>
      </c>
      <c r="I14" s="1">
        <f>(I11+I12+I13)*56%</f>
        <v>3519.78032</v>
      </c>
      <c r="J14" s="1" t="s">
        <v>15</v>
      </c>
    </row>
    <row r="16" spans="2:9" ht="12.75">
      <c r="B16" s="1">
        <f>I11+I12+I13+I14</f>
        <v>9805.102319999998</v>
      </c>
      <c r="C16" t="s">
        <v>34</v>
      </c>
      <c r="D16" s="1">
        <f>D4</f>
        <v>6505.26</v>
      </c>
      <c r="E16" t="s">
        <v>27</v>
      </c>
      <c r="F16">
        <f>B16/D4</f>
        <v>1.5072575608046408</v>
      </c>
      <c r="G16" t="s">
        <v>15</v>
      </c>
      <c r="H16" s="2"/>
      <c r="I16" s="1"/>
    </row>
    <row r="19" ht="12.75">
      <c r="B19" t="s">
        <v>37</v>
      </c>
    </row>
    <row r="20" ht="12.75">
      <c r="B20" t="s">
        <v>38</v>
      </c>
    </row>
    <row r="21" spans="2:10" ht="12.75">
      <c r="B21" t="s">
        <v>39</v>
      </c>
      <c r="I21" s="1">
        <v>530.1</v>
      </c>
      <c r="J21" s="1" t="s">
        <v>15</v>
      </c>
    </row>
    <row r="22" spans="2:10" ht="12.75">
      <c r="B22" t="s">
        <v>17</v>
      </c>
      <c r="I22" s="1">
        <f>I21*22%</f>
        <v>116.622</v>
      </c>
      <c r="J22" s="1" t="s">
        <v>15</v>
      </c>
    </row>
    <row r="23" spans="2:10" ht="12.75">
      <c r="B23" t="s">
        <v>18</v>
      </c>
      <c r="I23" s="6">
        <v>120.42</v>
      </c>
      <c r="J23" s="1" t="s">
        <v>15</v>
      </c>
    </row>
    <row r="24" spans="2:10" ht="12.75">
      <c r="B24" t="s">
        <v>19</v>
      </c>
      <c r="I24" s="1">
        <f>(I21+I22+I23)*56%</f>
        <v>429.59952</v>
      </c>
      <c r="J24" s="1" t="s">
        <v>15</v>
      </c>
    </row>
    <row r="26" spans="2:9" ht="12.75">
      <c r="B26" s="1">
        <f>SUM(I21:I24)</f>
        <v>1196.74152</v>
      </c>
      <c r="C26" t="s">
        <v>34</v>
      </c>
      <c r="D26">
        <f>D4</f>
        <v>6505.26</v>
      </c>
      <c r="E26" t="s">
        <v>14</v>
      </c>
      <c r="F26">
        <f>B26/D26</f>
        <v>0.18396520969184937</v>
      </c>
      <c r="G26" s="1" t="s">
        <v>15</v>
      </c>
      <c r="I26" s="1"/>
    </row>
    <row r="29" ht="12.75">
      <c r="B29" t="s">
        <v>40</v>
      </c>
    </row>
    <row r="30" spans="2:10" ht="12.75">
      <c r="B30" t="s">
        <v>20</v>
      </c>
      <c r="I30" s="8">
        <f>0.05298*D35</f>
        <v>344.6486748</v>
      </c>
      <c r="J30" s="1" t="s">
        <v>15</v>
      </c>
    </row>
    <row r="31" spans="2:10" ht="12.75">
      <c r="B31" t="s">
        <v>21</v>
      </c>
      <c r="I31" s="8">
        <f>I30*22%</f>
        <v>75.822708456</v>
      </c>
      <c r="J31" s="1" t="s">
        <v>15</v>
      </c>
    </row>
    <row r="32" spans="2:10" ht="12.75">
      <c r="B32" t="s">
        <v>22</v>
      </c>
      <c r="I32" s="8">
        <v>123.24</v>
      </c>
      <c r="J32" s="1" t="s">
        <v>15</v>
      </c>
    </row>
    <row r="33" spans="2:10" ht="12.75">
      <c r="B33" t="s">
        <v>23</v>
      </c>
      <c r="I33" s="8">
        <f>(I30+I31+I32)*56%</f>
        <v>304.47837462336</v>
      </c>
      <c r="J33" s="1" t="s">
        <v>15</v>
      </c>
    </row>
    <row r="35" spans="2:9" ht="12.75">
      <c r="B35" s="8">
        <f>SUM(I30:I33)</f>
        <v>848.1897578793601</v>
      </c>
      <c r="C35" t="s">
        <v>34</v>
      </c>
      <c r="D35">
        <f>D4</f>
        <v>6505.26</v>
      </c>
      <c r="E35" t="s">
        <v>14</v>
      </c>
      <c r="F35" s="9">
        <f>B35/D35</f>
        <v>0.13038522024936128</v>
      </c>
      <c r="G35" s="1" t="s">
        <v>15</v>
      </c>
      <c r="I35" s="1"/>
    </row>
    <row r="38" ht="12.75">
      <c r="B38" t="s">
        <v>41</v>
      </c>
    </row>
    <row r="39" ht="12.75">
      <c r="B39" t="s">
        <v>28</v>
      </c>
    </row>
    <row r="40" spans="2:10" ht="12.75">
      <c r="B40" t="s">
        <v>30</v>
      </c>
      <c r="I40" s="8">
        <f>0.73116*D45</f>
        <v>4756.385901600001</v>
      </c>
      <c r="J40" s="1" t="s">
        <v>15</v>
      </c>
    </row>
    <row r="41" spans="2:10" ht="12.75">
      <c r="B41" t="s">
        <v>31</v>
      </c>
      <c r="I41" s="8">
        <f>I40*22%</f>
        <v>1046.4048983520001</v>
      </c>
      <c r="J41" s="1" t="s">
        <v>15</v>
      </c>
    </row>
    <row r="42" spans="2:10" ht="12.75">
      <c r="B42" t="s">
        <v>32</v>
      </c>
      <c r="I42" s="8">
        <v>396.35</v>
      </c>
      <c r="J42" s="1" t="s">
        <v>15</v>
      </c>
    </row>
    <row r="43" spans="2:10" ht="12.75">
      <c r="B43" t="s">
        <v>33</v>
      </c>
      <c r="I43" s="8">
        <f>(I40+I41+I42)*56%</f>
        <v>3471.5188479731214</v>
      </c>
      <c r="J43" s="1" t="s">
        <v>15</v>
      </c>
    </row>
    <row r="45" spans="2:9" ht="12.75">
      <c r="B45" s="8">
        <f>SUM(I40:I43)</f>
        <v>9670.659647925124</v>
      </c>
      <c r="C45" t="s">
        <v>34</v>
      </c>
      <c r="D45">
        <f>D4</f>
        <v>6505.26</v>
      </c>
      <c r="E45" t="s">
        <v>14</v>
      </c>
      <c r="F45" s="9">
        <f>B45/D45</f>
        <v>1.4865907969743137</v>
      </c>
      <c r="G45" s="1" t="s">
        <v>15</v>
      </c>
      <c r="I45" s="1"/>
    </row>
    <row r="48" ht="12.75">
      <c r="B48" t="s">
        <v>42</v>
      </c>
    </row>
    <row r="49" ht="12.75">
      <c r="B49" t="s">
        <v>29</v>
      </c>
    </row>
    <row r="50" spans="2:10" ht="12.75">
      <c r="B50" t="s">
        <v>47</v>
      </c>
      <c r="I50" s="8">
        <f>(988*2.39642)*1.074</f>
        <v>2542.8700190400004</v>
      </c>
      <c r="J50" s="1" t="s">
        <v>15</v>
      </c>
    </row>
    <row r="51" spans="2:10" ht="12.75">
      <c r="B51" t="s">
        <v>43</v>
      </c>
      <c r="I51" s="8">
        <f>0.09136*D56</f>
        <v>594.3205536</v>
      </c>
      <c r="J51" s="1" t="s">
        <v>15</v>
      </c>
    </row>
    <row r="52" spans="2:10" ht="12.75">
      <c r="B52" t="s">
        <v>44</v>
      </c>
      <c r="I52" s="8">
        <f>I51*22%</f>
        <v>130.750521792</v>
      </c>
      <c r="J52" s="1" t="s">
        <v>15</v>
      </c>
    </row>
    <row r="53" spans="2:10" ht="12.75">
      <c r="B53" t="s">
        <v>45</v>
      </c>
      <c r="I53" s="8">
        <v>33.95</v>
      </c>
      <c r="J53" s="1" t="s">
        <v>15</v>
      </c>
    </row>
    <row r="54" spans="2:10" ht="12.75">
      <c r="B54" t="s">
        <v>46</v>
      </c>
      <c r="I54" s="8">
        <f>(I50+I51+I52+I53)*56%</f>
        <v>1849.0590128819204</v>
      </c>
      <c r="J54" s="1" t="s">
        <v>15</v>
      </c>
    </row>
    <row r="56" spans="2:9" ht="12.75">
      <c r="B56" s="8">
        <f>SUM(I50:I54)</f>
        <v>5150.950107313921</v>
      </c>
      <c r="C56" s="9" t="s">
        <v>34</v>
      </c>
      <c r="D56" s="9">
        <f>D4</f>
        <v>6505.26</v>
      </c>
      <c r="E56" s="9" t="s">
        <v>14</v>
      </c>
      <c r="F56" s="9">
        <f>B56/D56</f>
        <v>0.7918131031371415</v>
      </c>
      <c r="G56" s="1" t="s">
        <v>15</v>
      </c>
      <c r="I56" s="1"/>
    </row>
    <row r="58" spans="2:6" ht="12.75">
      <c r="B58" t="s">
        <v>24</v>
      </c>
      <c r="D58" s="5">
        <f>F16+F26+F35+F45+F56</f>
        <v>4.100011890857306</v>
      </c>
      <c r="E58" s="1" t="s">
        <v>15</v>
      </c>
      <c r="F58" s="1"/>
    </row>
    <row r="59" spans="2:6" ht="12.75">
      <c r="B59" t="s">
        <v>25</v>
      </c>
      <c r="D59" s="5">
        <f>D58*20%</f>
        <v>0.8200023781714614</v>
      </c>
      <c r="E59" s="1" t="s">
        <v>15</v>
      </c>
      <c r="F59" s="1"/>
    </row>
    <row r="60" spans="2:6" ht="12.75">
      <c r="B60" t="s">
        <v>26</v>
      </c>
      <c r="D60" s="7">
        <f>SUM(D58:D59)</f>
        <v>4.920014269028767</v>
      </c>
      <c r="E60" s="1" t="s">
        <v>15</v>
      </c>
      <c r="F60" s="1"/>
    </row>
    <row r="62" ht="12.75">
      <c r="I62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2018-12-20T12:47:25Z</dcterms:modified>
  <cp:category/>
  <cp:version/>
  <cp:contentType/>
  <cp:contentStatus/>
</cp:coreProperties>
</file>